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布重換算" sheetId="1" r:id="rId4"/>
  </sheets>
</workbook>
</file>

<file path=xl/sharedStrings.xml><?xml version="1.0" encoding="utf-8"?>
<sst xmlns="http://schemas.openxmlformats.org/spreadsheetml/2006/main" uniqueCount="16">
  <si>
    <r>
      <rPr>
        <sz val="21"/>
        <color indexed="8"/>
        <rFont val="新細明體"/>
      </rPr>
      <t>富盛服裝有限公司</t>
    </r>
    <r>
      <rPr>
        <sz val="12"/>
        <color indexed="8"/>
        <rFont val="新細明體"/>
      </rPr>
      <t xml:space="preserve">
</t>
    </r>
    <r>
      <rPr>
        <sz val="21"/>
        <color indexed="8"/>
        <rFont val="新細明體"/>
      </rPr>
      <t>Four Seasons Exquisite Apparel Co., Ltd.</t>
    </r>
  </si>
  <si>
    <r>
      <rPr>
        <sz val="12"/>
        <color indexed="8"/>
        <rFont val="新細明體"/>
      </rPr>
      <t>請先更改成品幅寬</t>
    </r>
    <r>
      <rPr>
        <sz val="12"/>
        <color indexed="8"/>
        <rFont val="Times New Roman"/>
      </rPr>
      <t>(</t>
    </r>
    <r>
      <rPr>
        <sz val="12"/>
        <color indexed="8"/>
        <rFont val="新細明體"/>
      </rPr>
      <t>英吋</t>
    </r>
    <r>
      <rPr>
        <sz val="12"/>
        <color indexed="8"/>
        <rFont val="Times New Roman"/>
      </rPr>
      <t>)</t>
    </r>
  </si>
  <si>
    <t>原有單位</t>
  </si>
  <si>
    <t>g / y</t>
  </si>
  <si>
    <r>
      <rPr>
        <sz val="12"/>
        <color indexed="8"/>
        <rFont val="新細明體"/>
      </rPr>
      <t>g / y</t>
    </r>
    <r>
      <rPr>
        <vertAlign val="superscript"/>
        <sz val="12"/>
        <color indexed="8"/>
        <rFont val="新細明體"/>
      </rPr>
      <t>2</t>
    </r>
  </si>
  <si>
    <t>g / m</t>
  </si>
  <si>
    <r>
      <rPr>
        <sz val="12"/>
        <color indexed="8"/>
        <rFont val="新細明體"/>
      </rPr>
      <t>g / m</t>
    </r>
    <r>
      <rPr>
        <vertAlign val="superscript"/>
        <sz val="12"/>
        <color indexed="8"/>
        <rFont val="新細明體"/>
      </rPr>
      <t>2</t>
    </r>
  </si>
  <si>
    <t>oz / y</t>
  </si>
  <si>
    <r>
      <rPr>
        <sz val="12"/>
        <color indexed="8"/>
        <rFont val="新細明體"/>
      </rPr>
      <t>oz / y</t>
    </r>
    <r>
      <rPr>
        <vertAlign val="superscript"/>
        <sz val="12"/>
        <color indexed="8"/>
        <rFont val="新細明體"/>
      </rPr>
      <t>2</t>
    </r>
  </si>
  <si>
    <t>oz / m</t>
  </si>
  <si>
    <r>
      <rPr>
        <sz val="12"/>
        <color indexed="8"/>
        <rFont val="新細明體"/>
      </rPr>
      <t>oz / m</t>
    </r>
    <r>
      <rPr>
        <vertAlign val="superscript"/>
        <sz val="12"/>
        <color indexed="8"/>
        <rFont val="新細明體"/>
      </rPr>
      <t>2</t>
    </r>
  </si>
  <si>
    <t>換算單位</t>
  </si>
  <si>
    <r>
      <rPr>
        <sz val="12"/>
        <color indexed="8"/>
        <rFont val="Times New Roman"/>
      </rPr>
      <t>g / y</t>
    </r>
    <r>
      <rPr>
        <vertAlign val="superscript"/>
        <sz val="9"/>
        <color indexed="8"/>
        <rFont val="Times New Roman"/>
      </rPr>
      <t>2</t>
    </r>
  </si>
  <si>
    <r>
      <rPr>
        <sz val="12"/>
        <color indexed="8"/>
        <rFont val="Times New Roman"/>
      </rPr>
      <t>g / m</t>
    </r>
    <r>
      <rPr>
        <vertAlign val="superscript"/>
        <sz val="9"/>
        <color indexed="8"/>
        <rFont val="Times New Roman"/>
      </rPr>
      <t>2</t>
    </r>
  </si>
  <si>
    <r>
      <rPr>
        <sz val="12"/>
        <color indexed="8"/>
        <rFont val="Times New Roman"/>
      </rPr>
      <t>oz / y</t>
    </r>
    <r>
      <rPr>
        <vertAlign val="superscript"/>
        <sz val="9"/>
        <color indexed="8"/>
        <rFont val="Times New Roman"/>
      </rPr>
      <t>2</t>
    </r>
  </si>
  <si>
    <r>
      <rPr>
        <sz val="12"/>
        <color indexed="8"/>
        <rFont val="Times New Roman"/>
      </rPr>
      <t>oz / m</t>
    </r>
    <r>
      <rPr>
        <vertAlign val="superscript"/>
        <sz val="9"/>
        <color indexed="8"/>
        <rFont val="Times New Roman"/>
      </rPr>
      <t>2</t>
    </r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</si>
</sst>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2"/>
      <color indexed="8"/>
      <name val="新細明體"/>
    </font>
    <font>
      <sz val="12"/>
      <color indexed="8"/>
      <name val="Helvetica Neue"/>
    </font>
    <font>
      <sz val="15"/>
      <color indexed="8"/>
      <name val="新細明體"/>
    </font>
    <font>
      <sz val="21"/>
      <color indexed="8"/>
      <name val="新細明體"/>
    </font>
    <font>
      <sz val="12"/>
      <color indexed="8"/>
      <name val="Times New Roman"/>
    </font>
    <font>
      <vertAlign val="superscript"/>
      <sz val="12"/>
      <color indexed="8"/>
      <name val="新細明體"/>
    </font>
    <font>
      <vertAlign val="superscript"/>
      <sz val="9"/>
      <color indexed="8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0" fontId="0" fillId="3" borderId="1" applyNumberFormat="0" applyFont="1" applyFill="1" applyBorder="1" applyAlignment="1" applyProtection="0">
      <alignment vertical="bottom"/>
    </xf>
    <xf numFmtId="0" fontId="0" fillId="3" borderId="2" applyNumberFormat="0" applyFont="1" applyFill="1" applyBorder="1" applyAlignment="1" applyProtection="0">
      <alignment vertical="bottom"/>
    </xf>
    <xf numFmtId="0" fontId="0" fillId="3" borderId="3" applyNumberFormat="0" applyFont="1" applyFill="1" applyBorder="1" applyAlignment="1" applyProtection="0">
      <alignment vertical="bottom"/>
    </xf>
    <xf numFmtId="0" fontId="0" fillId="2" borderId="4" applyNumberFormat="1" applyFont="1" applyFill="1" applyBorder="1" applyAlignment="1" applyProtection="0">
      <alignment vertical="bottom"/>
    </xf>
    <xf numFmtId="0" fontId="4" fillId="2" borderId="5" applyNumberFormat="0" applyFont="1" applyFill="1" applyBorder="1" applyAlignment="1" applyProtection="0">
      <alignment vertical="bottom"/>
    </xf>
    <xf numFmtId="49" fontId="0" fillId="2" borderId="6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horizontal="right" vertical="bottom"/>
    </xf>
    <xf numFmtId="49" fontId="0" fillId="2" borderId="9" applyNumberFormat="1" applyFont="1" applyFill="1" applyBorder="1" applyAlignment="1" applyProtection="0">
      <alignment horizontal="center" vertical="center"/>
    </xf>
    <xf numFmtId="49" fontId="0" fillId="2" borderId="10" applyNumberFormat="1" applyFont="1" applyFill="1" applyBorder="1" applyAlignment="1" applyProtection="0">
      <alignment horizontal="center" vertical="center"/>
    </xf>
    <xf numFmtId="49" fontId="0" fillId="2" borderId="11" applyNumberFormat="1" applyFont="1" applyFill="1" applyBorder="1" applyAlignment="1" applyProtection="0">
      <alignment horizontal="center" vertical="center"/>
    </xf>
    <xf numFmtId="49" fontId="0" fillId="2" borderId="5" applyNumberFormat="1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horizontal="center" vertical="center"/>
    </xf>
    <xf numFmtId="0" fontId="0" fillId="2" borderId="14" applyNumberFormat="0" applyFont="1" applyFill="1" applyBorder="1" applyAlignment="1" applyProtection="0">
      <alignment horizontal="center" vertical="center"/>
    </xf>
    <xf numFmtId="0" fontId="0" fillId="2" borderId="15" applyNumberFormat="0" applyFont="1" applyFill="1" applyBorder="1" applyAlignment="1" applyProtection="0">
      <alignment horizontal="center" vertical="center"/>
    </xf>
    <xf numFmtId="49" fontId="4" fillId="2" borderId="9" applyNumberFormat="1" applyFont="1" applyFill="1" applyBorder="1" applyAlignment="1" applyProtection="0">
      <alignment horizontal="center" vertical="bottom"/>
    </xf>
    <xf numFmtId="0" fontId="4" fillId="2" borderId="11" applyNumberFormat="0" applyFont="1" applyFill="1" applyBorder="1" applyAlignment="1" applyProtection="0">
      <alignment horizontal="center" vertical="bottom"/>
    </xf>
    <xf numFmtId="2" fontId="0" fillId="4" borderId="4" applyNumberFormat="1" applyFont="1" applyFill="1" applyBorder="1" applyAlignment="1" applyProtection="0">
      <alignment vertical="bottom"/>
    </xf>
    <xf numFmtId="2" fontId="0" fillId="5" borderId="16" applyNumberFormat="1" applyFont="1" applyFill="1" applyBorder="1" applyAlignment="1" applyProtection="0">
      <alignment vertical="bottom"/>
    </xf>
    <xf numFmtId="2" fontId="0" fillId="6" borderId="10" applyNumberFormat="1" applyFont="1" applyFill="1" applyBorder="1" applyAlignment="1" applyProtection="0">
      <alignment vertical="bottom"/>
    </xf>
    <xf numFmtId="2" fontId="0" fillId="5" borderId="10" applyNumberFormat="1" applyFont="1" applyFill="1" applyBorder="1" applyAlignment="1" applyProtection="0">
      <alignment vertical="bottom"/>
    </xf>
    <xf numFmtId="2" fontId="0" fillId="5" borderId="11" applyNumberFormat="1" applyFont="1" applyFill="1" applyBorder="1" applyAlignment="1" applyProtection="0">
      <alignment vertical="bottom"/>
    </xf>
    <xf numFmtId="49" fontId="4" fillId="2" borderId="17" applyNumberFormat="1" applyFont="1" applyFill="1" applyBorder="1" applyAlignment="1" applyProtection="0">
      <alignment horizontal="center" vertical="bottom"/>
    </xf>
    <xf numFmtId="0" fontId="4" fillId="2" borderId="18" applyNumberFormat="0" applyFont="1" applyFill="1" applyBorder="1" applyAlignment="1" applyProtection="0">
      <alignment horizontal="center" vertical="bottom"/>
    </xf>
    <xf numFmtId="2" fontId="0" fillId="6" borderId="19" applyNumberFormat="1" applyFont="1" applyFill="1" applyBorder="1" applyAlignment="1" applyProtection="0">
      <alignment vertical="bottom"/>
    </xf>
    <xf numFmtId="2" fontId="0" fillId="6" borderId="13" applyNumberFormat="1" applyFont="1" applyFill="1" applyBorder="1" applyAlignment="1" applyProtection="0">
      <alignment vertical="bottom"/>
    </xf>
    <xf numFmtId="2" fontId="0" fillId="5" borderId="20" applyNumberFormat="1" applyFont="1" applyFill="1" applyBorder="1" applyAlignment="1" applyProtection="0">
      <alignment vertical="bottom"/>
    </xf>
    <xf numFmtId="2" fontId="0" fillId="6" borderId="20" applyNumberFormat="1" applyFont="1" applyFill="1" applyBorder="1" applyAlignment="1" applyProtection="0">
      <alignment vertical="bottom"/>
    </xf>
    <xf numFmtId="2" fontId="0" fillId="5" borderId="18" applyNumberFormat="1" applyFont="1" applyFill="1" applyBorder="1" applyAlignment="1" applyProtection="0">
      <alignment vertical="bottom"/>
    </xf>
    <xf numFmtId="2" fontId="0" fillId="6" borderId="17" applyNumberFormat="1" applyFont="1" applyFill="1" applyBorder="1" applyAlignment="1" applyProtection="0">
      <alignment vertical="bottom"/>
    </xf>
    <xf numFmtId="2" fontId="0" fillId="5" borderId="13" applyNumberFormat="1" applyFont="1" applyFill="1" applyBorder="1" applyAlignment="1" applyProtection="0">
      <alignment vertical="bottom"/>
    </xf>
    <xf numFmtId="2" fontId="0" fillId="6" borderId="11" applyNumberFormat="1" applyFont="1" applyFill="1" applyBorder="1" applyAlignment="1" applyProtection="0">
      <alignment vertical="bottom"/>
    </xf>
    <xf numFmtId="2" fontId="0" fillId="5" borderId="21" applyNumberFormat="1" applyFont="1" applyFill="1" applyBorder="1" applyAlignment="1" applyProtection="0">
      <alignment vertical="bottom"/>
    </xf>
    <xf numFmtId="49" fontId="4" fillId="2" borderId="13" applyNumberFormat="1" applyFont="1" applyFill="1" applyBorder="1" applyAlignment="1" applyProtection="0">
      <alignment horizontal="center" vertical="bottom"/>
    </xf>
    <xf numFmtId="0" fontId="4" fillId="2" borderId="15" applyNumberFormat="0" applyFont="1" applyFill="1" applyBorder="1" applyAlignment="1" applyProtection="0">
      <alignment horizontal="center" vertical="bottom"/>
    </xf>
    <xf numFmtId="2" fontId="0" fillId="5" borderId="14" applyNumberFormat="1" applyFont="1" applyFill="1" applyBorder="1" applyAlignment="1" applyProtection="0">
      <alignment vertical="bottom"/>
    </xf>
    <xf numFmtId="2" fontId="0" fillId="6" borderId="14" applyNumberFormat="1" applyFont="1" applyFill="1" applyBorder="1" applyAlignment="1" applyProtection="0">
      <alignment vertical="bottom"/>
    </xf>
    <xf numFmtId="2" fontId="0" fillId="6" borderId="22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bdc0bf"/>
      <rgbColor rgb="ffaaaaaa"/>
      <rgbColor rgb="fffcf305"/>
      <rgbColor rgb="ffccffcc"/>
      <rgbColor rgb="ffffcc9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3</xdr:row>
      <xdr:rowOff>10019</xdr:rowOff>
    </xdr:from>
    <xdr:to>
      <xdr:col>2</xdr:col>
      <xdr:colOff>0</xdr:colOff>
      <xdr:row>4</xdr:row>
      <xdr:rowOff>192456</xdr:rowOff>
    </xdr:to>
    <xdr:sp>
      <xdr:nvSpPr>
        <xdr:cNvPr id="2" name="Shape 2"/>
        <xdr:cNvSpPr/>
      </xdr:nvSpPr>
      <xdr:spPr>
        <a:xfrm>
          <a:off x="-1" y="1081899"/>
          <a:ext cx="1079502" cy="391988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1</xdr:col>
      <xdr:colOff>66277</xdr:colOff>
      <xdr:row>2</xdr:row>
      <xdr:rowOff>38931</xdr:rowOff>
    </xdr:from>
    <xdr:to>
      <xdr:col>1</xdr:col>
      <xdr:colOff>396875</xdr:colOff>
      <xdr:row>2</xdr:row>
      <xdr:rowOff>192456</xdr:rowOff>
    </xdr:to>
    <xdr:sp>
      <xdr:nvSpPr>
        <xdr:cNvPr id="3" name="Shape 3"/>
        <xdr:cNvSpPr/>
      </xdr:nvSpPr>
      <xdr:spPr>
        <a:xfrm>
          <a:off x="739377" y="891736"/>
          <a:ext cx="330598" cy="153526"/>
        </a:xfrm>
        <a:prstGeom prst="leftArrow">
          <a:avLst>
            <a:gd name="adj1" fmla="val 50000"/>
            <a:gd name="adj2" fmla="val 53834"/>
          </a:avLst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187800</xdr:colOff>
      <xdr:row>0</xdr:row>
      <xdr:rowOff>75123</xdr:rowOff>
    </xdr:from>
    <xdr:to>
      <xdr:col>1</xdr:col>
      <xdr:colOff>218599</xdr:colOff>
      <xdr:row>1</xdr:row>
      <xdr:rowOff>358740</xdr:rowOff>
    </xdr:to>
    <xdr:pic>
      <xdr:nvPicPr>
        <xdr:cNvPr id="4" name="image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87800" y="75123"/>
          <a:ext cx="703900" cy="6188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佈景主題">
  <a:themeElements>
    <a:clrScheme name="Office 佈景主題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佈景主題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佈景主題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13"/>
  <sheetViews>
    <sheetView workbookViewId="0" showGridLines="0" defaultGridColor="1"/>
  </sheetViews>
  <sheetFormatPr defaultColWidth="8.83333" defaultRowHeight="16.5" customHeight="1" outlineLevelRow="0" outlineLevelCol="0"/>
  <cols>
    <col min="1" max="1" width="8.85156" style="1" customWidth="1"/>
    <col min="2" max="2" width="5.35156" style="1" customWidth="1"/>
    <col min="3" max="3" width="8.85156" style="1" customWidth="1"/>
    <col min="4" max="4" width="10.3516" style="1" customWidth="1"/>
    <col min="5" max="10" width="8.85156" style="1" customWidth="1"/>
    <col min="11" max="16384" width="8.85156" style="1" customWidth="1"/>
  </cols>
  <sheetData>
    <row r="1" ht="26.4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</row>
    <row r="2" ht="40.7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ht="17.25" customHeight="1">
      <c r="A3" s="6">
        <v>56</v>
      </c>
      <c r="B3" s="7"/>
      <c r="C3" t="s" s="8">
        <v>1</v>
      </c>
      <c r="D3" s="9"/>
      <c r="E3" s="9"/>
      <c r="F3" s="9"/>
      <c r="G3" s="9"/>
      <c r="H3" s="9"/>
      <c r="I3" s="9"/>
      <c r="J3" s="9"/>
    </row>
    <row r="4" ht="16.5" customHeight="1">
      <c r="A4" s="10"/>
      <c r="B4" t="s" s="11">
        <v>2</v>
      </c>
      <c r="C4" t="s" s="12">
        <v>3</v>
      </c>
      <c r="D4" t="s" s="13">
        <v>4</v>
      </c>
      <c r="E4" t="s" s="13">
        <v>5</v>
      </c>
      <c r="F4" t="s" s="13">
        <v>6</v>
      </c>
      <c r="G4" t="s" s="13">
        <v>7</v>
      </c>
      <c r="H4" t="s" s="13">
        <v>8</v>
      </c>
      <c r="I4" t="s" s="13">
        <v>9</v>
      </c>
      <c r="J4" t="s" s="14">
        <v>10</v>
      </c>
    </row>
    <row r="5" ht="17.25" customHeight="1">
      <c r="A5" t="s" s="15">
        <v>11</v>
      </c>
      <c r="B5" s="16"/>
      <c r="C5" s="17"/>
      <c r="D5" s="18"/>
      <c r="E5" s="18"/>
      <c r="F5" s="18"/>
      <c r="G5" s="18"/>
      <c r="H5" s="18"/>
      <c r="I5" s="18"/>
      <c r="J5" s="19"/>
    </row>
    <row r="6" ht="33" customHeight="1">
      <c r="A6" t="s" s="20">
        <v>3</v>
      </c>
      <c r="B6" s="21"/>
      <c r="C6" s="22">
        <v>345</v>
      </c>
      <c r="D6" s="23">
        <f>D7*A3/36</f>
        <v>96.5533333333333</v>
      </c>
      <c r="E6" s="24">
        <f>E8*0.9144</f>
        <v>210.312</v>
      </c>
      <c r="F6" s="25">
        <f>F9/100*(A3*2.54*0.9144)</f>
        <v>396.6959808</v>
      </c>
      <c r="G6" s="24">
        <f>G10*28.35</f>
        <v>184.275</v>
      </c>
      <c r="H6" s="25">
        <f>H11/36*(28.35*A3)</f>
        <v>96.57899999999999</v>
      </c>
      <c r="I6" s="24">
        <f>I12*0.9144*28.35</f>
        <v>100.0637064</v>
      </c>
      <c r="J6" s="26">
        <f>J13*(0.9144*0.9144)/36*(28.35*A3)</f>
        <v>96.60782742911999</v>
      </c>
    </row>
    <row r="7" ht="33" customHeight="1">
      <c r="A7" t="s" s="27">
        <v>12</v>
      </c>
      <c r="B7" s="28"/>
      <c r="C7" s="29">
        <f>C6*36/A3</f>
        <v>221.785714285714</v>
      </c>
      <c r="D7" s="22">
        <v>62.07</v>
      </c>
      <c r="E7" s="30">
        <f>E8*0.9144*36/A3</f>
        <v>135.200571428571</v>
      </c>
      <c r="F7" s="31">
        <f>F6*36/A3</f>
        <v>255.0188448</v>
      </c>
      <c r="G7" s="32">
        <f>G6*36/A3</f>
        <v>118.4625</v>
      </c>
      <c r="H7" s="31">
        <f>H6*36/A3</f>
        <v>62.0865</v>
      </c>
      <c r="I7" s="32">
        <f>I6*36/A3</f>
        <v>64.3266684</v>
      </c>
      <c r="J7" s="33">
        <f>J6*36/A3</f>
        <v>62.105031918720</v>
      </c>
    </row>
    <row r="8" ht="33" customHeight="1">
      <c r="A8" t="s" s="27">
        <v>5</v>
      </c>
      <c r="B8" s="28"/>
      <c r="C8" s="34">
        <f>C6/0.9144</f>
        <v>377.296587926509</v>
      </c>
      <c r="D8" s="26">
        <f>D7*A3/36/0.9144</f>
        <v>105.592009332167</v>
      </c>
      <c r="E8" s="22">
        <v>230</v>
      </c>
      <c r="F8" s="35">
        <f>F6/0.9144</f>
        <v>433.832</v>
      </c>
      <c r="G8" s="32">
        <f>G6/0.9144</f>
        <v>201.525590551181</v>
      </c>
      <c r="H8" s="31">
        <f>H6/0.9144</f>
        <v>105.620078740157</v>
      </c>
      <c r="I8" s="32">
        <f>I6/0.9144</f>
        <v>109.431</v>
      </c>
      <c r="J8" s="33">
        <f>J6/0.9144</f>
        <v>105.6516048</v>
      </c>
    </row>
    <row r="9" ht="33" customHeight="1">
      <c r="A9" t="s" s="27">
        <v>13</v>
      </c>
      <c r="B9" s="28"/>
      <c r="C9" s="34">
        <f>C6*100/(A3*2.54*0.9144)</f>
        <v>265.253506697490</v>
      </c>
      <c r="D9" s="31">
        <f>D7*A3/36*100/(A3*2.54*0.9144)</f>
        <v>74.2351021739081</v>
      </c>
      <c r="E9" s="36">
        <f>E8*0.9144*100/(A3*2.54*0.9144)</f>
        <v>161.698537682790</v>
      </c>
      <c r="F9" s="22">
        <v>305</v>
      </c>
      <c r="G9" s="30">
        <f>G6*100/(A3*2.54*0.9144)</f>
        <v>141.679970859942</v>
      </c>
      <c r="H9" s="31">
        <f>H6*100/(A3*2.54*0.9144)</f>
        <v>74.254836009672</v>
      </c>
      <c r="I9" s="32">
        <f>I6*100/(A3*2.54*0.9144)</f>
        <v>76.93405511811019</v>
      </c>
      <c r="J9" s="33">
        <f>J6*100/(A3*2.54*0.9144)</f>
        <v>74.277</v>
      </c>
    </row>
    <row r="10" ht="33" customHeight="1">
      <c r="A10" t="s" s="27">
        <v>7</v>
      </c>
      <c r="B10" s="28"/>
      <c r="C10" s="34">
        <f>C6/28.35</f>
        <v>12.1693121693122</v>
      </c>
      <c r="D10" s="31">
        <f>D7*A3/36/28.35</f>
        <v>3.40576131687243</v>
      </c>
      <c r="E10" s="32">
        <f>E8*0.9144/28.35</f>
        <v>7.4184126984127</v>
      </c>
      <c r="F10" s="26">
        <f>F6/28.35</f>
        <v>13.9928035555556</v>
      </c>
      <c r="G10" s="22">
        <v>6.5</v>
      </c>
      <c r="H10" s="35">
        <f>H6/28.35</f>
        <v>3.40666666666667</v>
      </c>
      <c r="I10" s="32">
        <f>I6/28.35</f>
        <v>3.529584</v>
      </c>
      <c r="J10" s="33">
        <f>J6/28.35</f>
        <v>3.4076835072</v>
      </c>
    </row>
    <row r="11" ht="33" customHeight="1">
      <c r="A11" t="s" s="27">
        <v>14</v>
      </c>
      <c r="B11" s="28"/>
      <c r="C11" s="34">
        <f>C6*36/(28.35*A3)</f>
        <v>7.82312925170068</v>
      </c>
      <c r="D11" s="31">
        <f>D7*A3/36*36/(28.35*A3)</f>
        <v>2.18941798941799</v>
      </c>
      <c r="E11" s="32">
        <f>E8*0.9144*36/(28.35*A3)</f>
        <v>4.76897959183673</v>
      </c>
      <c r="F11" s="31">
        <f>F6*36/(28.35*A3)</f>
        <v>8.99537371428571</v>
      </c>
      <c r="G11" s="36">
        <f>G6*36/(28.38*A3)</f>
        <v>4.17415433403806</v>
      </c>
      <c r="H11" s="22">
        <v>2.19</v>
      </c>
      <c r="I11" s="30">
        <f>I6*36/(28.35*A3)</f>
        <v>2.26901828571429</v>
      </c>
      <c r="J11" s="33">
        <f>J6*36/(28.35*A3)</f>
        <v>2.1906536832</v>
      </c>
    </row>
    <row r="12" ht="33" customHeight="1">
      <c r="A12" t="s" s="27">
        <v>9</v>
      </c>
      <c r="B12" s="28"/>
      <c r="C12" s="34">
        <f>C10/0.9144</f>
        <v>13.3085216199827</v>
      </c>
      <c r="D12" s="31">
        <f>D10/0.9144</f>
        <v>3.72458586709583</v>
      </c>
      <c r="E12" s="32">
        <f>E10/0.9144</f>
        <v>8.11287477954145</v>
      </c>
      <c r="F12" s="31">
        <f>F10/0.9144</f>
        <v>15.3027160493828</v>
      </c>
      <c r="G12" s="32">
        <f>G10/0.9144</f>
        <v>7.1084864391951</v>
      </c>
      <c r="H12" s="26">
        <f>H10/0.9144</f>
        <v>3.72557596967046</v>
      </c>
      <c r="I12" s="22">
        <v>3.86</v>
      </c>
      <c r="J12" s="37">
        <f>J10/0.9144</f>
        <v>3.726688</v>
      </c>
    </row>
    <row r="13" ht="33" customHeight="1">
      <c r="A13" t="s" s="38">
        <v>15</v>
      </c>
      <c r="B13" s="39"/>
      <c r="C13" s="30">
        <f>C11/(0.9144*0.9144)</f>
        <v>9.35638471596083</v>
      </c>
      <c r="D13" s="40">
        <f>D11/(0.9144*0.9144)</f>
        <v>2.61852212253644</v>
      </c>
      <c r="E13" s="41">
        <f>E11/(0.9144*0.9144)</f>
        <v>5.70365212284972</v>
      </c>
      <c r="F13" s="40">
        <f>F11/(0.9144*0.9144)</f>
        <v>10.7583774250441</v>
      </c>
      <c r="G13" s="41">
        <f>G11/(0.9144*0.9144)</f>
        <v>4.99224703523403</v>
      </c>
      <c r="H13" s="40">
        <f>H11/(0.9144*0.9144)</f>
        <v>2.61921820139937</v>
      </c>
      <c r="I13" s="42">
        <f>I11/(0.9144*0.9144)</f>
        <v>2.71372328458943</v>
      </c>
      <c r="J13" s="22">
        <v>2.62</v>
      </c>
    </row>
  </sheetData>
  <mergeCells count="17">
    <mergeCell ref="A10:B10"/>
    <mergeCell ref="A11:B11"/>
    <mergeCell ref="A12:B12"/>
    <mergeCell ref="A13:B13"/>
    <mergeCell ref="A6:B6"/>
    <mergeCell ref="A7:B7"/>
    <mergeCell ref="A8:B8"/>
    <mergeCell ref="A9:B9"/>
    <mergeCell ref="G4:G5"/>
    <mergeCell ref="H4:H5"/>
    <mergeCell ref="I4:I5"/>
    <mergeCell ref="J4:J5"/>
    <mergeCell ref="C4:C5"/>
    <mergeCell ref="D4:D5"/>
    <mergeCell ref="E4:E5"/>
    <mergeCell ref="F4:F5"/>
    <mergeCell ref="A1:J2"/>
  </mergeCells>
  <pageMargins left="0.75" right="0.75" top="1" bottom="1" header="0.5" footer="0.5"/>
  <pageSetup firstPageNumber="1" fitToHeight="1" fitToWidth="1" scale="130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